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dedoublergroup.sharepoint.com/sites/svart/Delade dokument/General/Group consolidation/2020/annual report/"/>
    </mc:Choice>
  </mc:AlternateContent>
  <xr:revisionPtr revIDLastSave="0" documentId="8_{9A0CF7BF-FAFC-4A43-AC0E-5D58BC936955}" xr6:coauthVersionLast="45" xr6:coauthVersionMax="45" xr10:uidLastSave="{00000000-0000-0000-0000-000000000000}"/>
  <bookViews>
    <workbookView xWindow="-25320" yWindow="30" windowWidth="25440" windowHeight="15390" xr2:uid="{683040AC-5DFE-4FE8-9BBE-5A610C950C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" i="1" l="1"/>
  <c r="E81" i="1"/>
  <c r="F71" i="1"/>
  <c r="E71" i="1"/>
  <c r="E124" i="1"/>
  <c r="F124" i="1"/>
  <c r="F123" i="1" l="1"/>
  <c r="E123" i="1"/>
  <c r="F120" i="1"/>
  <c r="E120" i="1"/>
  <c r="F115" i="1"/>
  <c r="E115" i="1"/>
  <c r="F108" i="1"/>
  <c r="E108" i="1"/>
  <c r="F102" i="1"/>
  <c r="E102" i="1"/>
  <c r="F97" i="1"/>
  <c r="E97" i="1"/>
  <c r="F87" i="1"/>
  <c r="E87" i="1"/>
  <c r="F76" i="1"/>
  <c r="E76" i="1"/>
  <c r="F64" i="1"/>
  <c r="E64" i="1"/>
  <c r="E56" i="1"/>
  <c r="F56" i="1"/>
  <c r="E41" i="1"/>
  <c r="F41" i="1"/>
  <c r="F34" i="1"/>
  <c r="E34" i="1"/>
  <c r="F25" i="1"/>
  <c r="E25" i="1"/>
  <c r="F19" i="1"/>
  <c r="E13" i="1"/>
  <c r="F7" i="1"/>
  <c r="E7" i="1"/>
  <c r="F49" i="1" l="1"/>
  <c r="F51" i="1" s="1"/>
  <c r="F44" i="1"/>
  <c r="F46" i="1" s="1"/>
  <c r="E49" i="1"/>
  <c r="E51" i="1" s="1"/>
  <c r="E44" i="1"/>
  <c r="E46" i="1" s="1"/>
  <c r="E129" i="1"/>
  <c r="E18" i="1" s="1"/>
  <c r="F129" i="1"/>
  <c r="E17" i="1" s="1"/>
  <c r="E19" i="1" s="1"/>
  <c r="F13" i="1"/>
</calcChain>
</file>

<file path=xl/sharedStrings.xml><?xml version="1.0" encoding="utf-8"?>
<sst xmlns="http://schemas.openxmlformats.org/spreadsheetml/2006/main" count="216" uniqueCount="96">
  <si>
    <t>Aktiekurs/eget kapital</t>
  </si>
  <si>
    <t>Avkastning på eget kapital</t>
  </si>
  <si>
    <t>Avkastning på sysselsatt kapital</t>
  </si>
  <si>
    <t>Bruttomarginal</t>
  </si>
  <si>
    <t>Bruttoresultat i procent av totala intäkter.</t>
  </si>
  <si>
    <t>EBIT</t>
  </si>
  <si>
    <t>Resultat före skatt och finansnetto.</t>
  </si>
  <si>
    <t>EBITDA</t>
  </si>
  <si>
    <t>EBITDA i procent av totala intäkter.</t>
  </si>
  <si>
    <t>Eget kapital per aktie</t>
  </si>
  <si>
    <t>Förändringsrelaterade poster</t>
  </si>
  <si>
    <t>Nettomarginal</t>
  </si>
  <si>
    <t>omsättningen.</t>
  </si>
  <si>
    <t>Nettokassa</t>
  </si>
  <si>
    <t>Räntetäckningsgrad</t>
  </si>
  <si>
    <t>Rörelsekapital</t>
  </si>
  <si>
    <t>Rörelsemarginal</t>
  </si>
  <si>
    <t>Rörelseresultat (EBIT) i procent av</t>
  </si>
  <si>
    <t>Rörelseresultat (EBIT)</t>
  </si>
  <si>
    <t>Skuldsättningsgrad</t>
  </si>
  <si>
    <t>Soliditet</t>
  </si>
  <si>
    <t>Sysselsatt kapital</t>
  </si>
  <si>
    <t>Aktiens pris dividerat med eget kapital per aktie.</t>
  </si>
  <si>
    <t>Periodens resultat i procent av genomsnittligt eget kapital beräknat som ingånde plus utgående eget kapital dividerat med två.</t>
  </si>
  <si>
    <t>Rörelseresultat (EBIT) plus ränteintäkter i procent av genomsnittligt sysselsatt kapital beräknat som ingående plus utgående sysselsatt kapital dividerat med två.</t>
  </si>
  <si>
    <t>Likvida medel minus räntebärande skulder.</t>
  </si>
  <si>
    <t>EBITDA är resultat före skatt, finansnetto och avskrivningar och nedskrivningar.</t>
  </si>
  <si>
    <t>Eget kapital delat med genomsnittligt antal aktier.</t>
  </si>
  <si>
    <t>Förändringsrelaterade poster avser poster av engångskaraktär, samt kostnader för aktieprogram som inte avser koncernens aktier, som visas separat för att göra det lättare för läsaren att förstå den underliggande förändringen i intäkter och kostnader i jämförelsen mellan perioder.</t>
  </si>
  <si>
    <t>Resultat efter skatt i procent av omsättningen.</t>
  </si>
  <si>
    <t>Årets resultat dividerat med genomsnittligt antal aktier räknat före och efter utspädning.</t>
  </si>
  <si>
    <t>Resultat före skatt, med tillägg för räntekostnader, dividerat med räntekostnader.</t>
  </si>
  <si>
    <t>Summan av räntebärande skulder och pensionsavsättningar minus likvida medel och räntebärande fordringar, dividerat med eget kapital.</t>
  </si>
  <si>
    <t>Eget kapital i procent av balansomslutningen.</t>
  </si>
  <si>
    <t>Summa tillgångar minus kortfristiga och långfristiga icke räntebärande skulder inklusive uppskjuten skatteskuld.</t>
  </si>
  <si>
    <t>EBITDA-marginal eller EBITDA/Nettoomsättning</t>
  </si>
  <si>
    <t>Aktiepris vid periodens slut</t>
  </si>
  <si>
    <t>Eget Kapital per aktie</t>
  </si>
  <si>
    <t xml:space="preserve">/ </t>
  </si>
  <si>
    <t>Periodens resultat</t>
  </si>
  <si>
    <t>KSEK</t>
  </si>
  <si>
    <t>+</t>
  </si>
  <si>
    <t xml:space="preserve">+ </t>
  </si>
  <si>
    <t>Ingående balans eget kapital</t>
  </si>
  <si>
    <t>Utgående balans eget kapital</t>
  </si>
  <si>
    <t>/ ( (</t>
  </si>
  <si>
    <t xml:space="preserve"> ) / 2 )</t>
  </si>
  <si>
    <t>SEK</t>
  </si>
  <si>
    <t>Bruttoresultat</t>
  </si>
  <si>
    <t>Totala intäkter</t>
  </si>
  <si>
    <t>Resultat efter skatt</t>
  </si>
  <si>
    <t>Skatt</t>
  </si>
  <si>
    <t>-</t>
  </si>
  <si>
    <t>Finansnetto</t>
  </si>
  <si>
    <t xml:space="preserve"> = </t>
  </si>
  <si>
    <t>=</t>
  </si>
  <si>
    <t>Avskrivningar och nedskrivningar</t>
  </si>
  <si>
    <t>EBITDA-marginal</t>
  </si>
  <si>
    <t>Genomsnittligt antal aktier (tusental)</t>
  </si>
  <si>
    <t>Eget Kapital</t>
  </si>
  <si>
    <t>Likvida medel</t>
  </si>
  <si>
    <t>Övriga räntebärande skulder</t>
  </si>
  <si>
    <t>Resultat per aktie före och efter utspädning</t>
  </si>
  <si>
    <t>Vägt genomsnittligt antal uteståendestamaktier efter utspädning (tusental)</t>
  </si>
  <si>
    <t xml:space="preserve">( </t>
  </si>
  <si>
    <t>Räntekostnader</t>
  </si>
  <si>
    <t>)</t>
  </si>
  <si>
    <t xml:space="preserve">/ - ( </t>
  </si>
  <si>
    <t>Omsättningstillgångar</t>
  </si>
  <si>
    <t>kortfristiga skulder</t>
  </si>
  <si>
    <t>Skattefordringar</t>
  </si>
  <si>
    <t>- (</t>
  </si>
  <si>
    <t>Leasingskuld kortfristig</t>
  </si>
  <si>
    <t>Skatteskulder</t>
  </si>
  <si>
    <t>kortfristiga ej räntebärande skulder</t>
  </si>
  <si>
    <t>Omsättningstillgångar (exklusive skattefordringar) exklusive likvida medel och kortfristiga placeringar minus kortfristiga skulder (exklusive skatteskuld och kortfristig leasingskuld och kortfristigt räntebärande skuld) .</t>
  </si>
  <si>
    <t>Räntebärande skulder</t>
  </si>
  <si>
    <t xml:space="preserve">Beskrivs utförligt i not K25 i årsredovisningen. </t>
  </si>
  <si>
    <t>(</t>
  </si>
  <si>
    <t>Eget kapital</t>
  </si>
  <si>
    <t xml:space="preserve"> - (</t>
  </si>
  <si>
    <t>Bilaga till Tradedoublers årsredovisning 2020</t>
  </si>
  <si>
    <t>NYCKELTAL</t>
  </si>
  <si>
    <t>Ingående balans sysselsatt kapital</t>
  </si>
  <si>
    <t>Utgående balans sysselsatt kapital</t>
  </si>
  <si>
    <t>Summa tillgångar</t>
  </si>
  <si>
    <t>Summa långfristiga och kortfristiga skulder</t>
  </si>
  <si>
    <t>Eget kapital hänförligt till moderbolagets aktieägare</t>
  </si>
  <si>
    <t>Kortfristiga räntebärande skulder</t>
  </si>
  <si>
    <t>Leasingskuld långfristig</t>
  </si>
  <si>
    <t>Övriga avsättningar</t>
  </si>
  <si>
    <t>EBITDA justerat för förändringsrelaterade poster</t>
  </si>
  <si>
    <t>Totala intäkter justerat för valutakurseffekter</t>
  </si>
  <si>
    <t>Totala intäkter innevarande period dividerad med total intäkter under motsvarande period föregående år. Förändringen justeras för valutakursförändringar genom att applicera innevarande periods valutakurser på total intäkter i lokal valuta under motsvarande period föregående år.</t>
  </si>
  <si>
    <t>Bruttoresultat justerat för valutakurseffekter</t>
  </si>
  <si>
    <t>Bruttoresultat innevarande period dividerad med Bruttoresultat under motsvarande period föregående år. Förändringen justeras för valutakursförändringar genom att applicera innevarande periods valutakurser på bruttoresultat i lokal valuta under motsvarande period föregående 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</si>
</sst>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color theme="1"/>
      <name val="Open Sans"/>
      <family val="2"/>
    </font>
    <font>
      <sz val="10"/>
      <color theme="1"/>
      <name val="Open Sans"/>
      <family val="2"/>
    </font>
    <font>
      <sz val="10"/>
      <color rgb="FFFF0000"/>
      <name val="Open Sans"/>
      <family val="2"/>
    </font>
    <font>
      <b/>
      <sz val="10"/>
      <color theme="1"/>
      <name val="Open Sans"/>
      <family val="2"/>
    </font>
    <font>
      <i/>
      <sz val="10"/>
      <color theme="1"/>
      <name val="Open Sans"/>
      <family val="2"/>
    </font>
    <font>
      <b/>
      <u/>
      <sz val="10"/>
      <color theme="1"/>
      <name val="Open Sans"/>
      <family val="2"/>
    </font>
    <font>
      <u/>
      <sz val="10"/>
      <color theme="1"/>
      <name val="Open Sans"/>
      <family val="2"/>
    </font>
    <font>
      <b/>
      <sz val="16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4" fontId="0" fillId="0" borderId="0" xfId="1" applyNumberFormat="1" applyFont="1"/>
    <xf numFmtId="4" fontId="0" fillId="0" borderId="0" xfId="1" applyNumberFormat="1" applyFont="1"/>
    <xf numFmtId="0" fontId="3" fillId="0" borderId="0" xfId="0" applyFont="1" applyFill="1" applyBorder="1"/>
    <xf numFmtId="3" fontId="3" fillId="0" borderId="0" xfId="1" applyNumberFormat="1" applyFont="1"/>
    <xf numFmtId="164" fontId="3" fillId="0" borderId="0" xfId="1" applyNumberFormat="1" applyFont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right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right"/>
    </xf>
    <xf numFmtId="3" fontId="0" fillId="2" borderId="0" xfId="0" applyNumberFormat="1" applyFill="1" applyBorder="1"/>
    <xf numFmtId="0" fontId="0" fillId="2" borderId="0" xfId="0" quotePrefix="1" applyFill="1" applyAlignment="1">
      <alignment horizontal="right"/>
    </xf>
    <xf numFmtId="0" fontId="0" fillId="2" borderId="1" xfId="0" quotePrefix="1" applyFill="1" applyBorder="1" applyAlignment="1">
      <alignment horizontal="right"/>
    </xf>
    <xf numFmtId="0" fontId="0" fillId="2" borderId="1" xfId="0" applyFill="1" applyBorder="1"/>
    <xf numFmtId="3" fontId="0" fillId="2" borderId="1" xfId="0" applyNumberFormat="1" applyFill="1" applyBorder="1"/>
    <xf numFmtId="0" fontId="3" fillId="2" borderId="0" xfId="0" applyFont="1" applyFill="1" applyBorder="1"/>
    <xf numFmtId="3" fontId="3" fillId="2" borderId="0" xfId="1" applyNumberFormat="1" applyFont="1" applyFill="1"/>
    <xf numFmtId="164" fontId="0" fillId="2" borderId="0" xfId="1" applyNumberFormat="1" applyFont="1" applyFill="1"/>
    <xf numFmtId="0" fontId="0" fillId="2" borderId="1" xfId="0" applyFill="1" applyBorder="1" applyAlignment="1">
      <alignment wrapText="1"/>
    </xf>
    <xf numFmtId="0" fontId="6" fillId="0" borderId="0" xfId="0" applyFont="1"/>
    <xf numFmtId="0" fontId="5" fillId="2" borderId="0" xfId="0" applyFont="1" applyFill="1"/>
    <xf numFmtId="0" fontId="2" fillId="0" borderId="0" xfId="0" applyFont="1" applyFill="1" applyBorder="1"/>
    <xf numFmtId="0" fontId="2" fillId="0" borderId="0" xfId="0" applyFont="1"/>
    <xf numFmtId="3" fontId="2" fillId="0" borderId="0" xfId="0" applyNumberFormat="1" applyFont="1"/>
    <xf numFmtId="0" fontId="0" fillId="0" borderId="0" xfId="0" quotePrefix="1" applyFill="1" applyAlignment="1">
      <alignment horizontal="right"/>
    </xf>
    <xf numFmtId="0" fontId="3" fillId="0" borderId="0" xfId="0" applyFont="1" applyFill="1" applyAlignment="1">
      <alignment wrapText="1"/>
    </xf>
    <xf numFmtId="0" fontId="0" fillId="0" borderId="0" xfId="0" applyFill="1"/>
    <xf numFmtId="164" fontId="0" fillId="0" borderId="0" xfId="1" applyNumberFormat="1" applyFont="1" applyFill="1"/>
    <xf numFmtId="164" fontId="3" fillId="2" borderId="0" xfId="1" applyNumberFormat="1" applyFont="1" applyFill="1"/>
    <xf numFmtId="3" fontId="0" fillId="2" borderId="0" xfId="0" applyNumberFormat="1" applyFill="1"/>
    <xf numFmtId="0" fontId="0" fillId="2" borderId="0" xfId="0" quotePrefix="1" applyFill="1" applyBorder="1" applyAlignment="1">
      <alignment horizontal="right"/>
    </xf>
    <xf numFmtId="0" fontId="0" fillId="2" borderId="0" xfId="0" applyFill="1" applyBorder="1"/>
    <xf numFmtId="0" fontId="0" fillId="2" borderId="1" xfId="0" quotePrefix="1" applyFill="1" applyBorder="1"/>
    <xf numFmtId="4" fontId="3" fillId="2" borderId="0" xfId="0" applyNumberFormat="1" applyFont="1" applyFill="1"/>
    <xf numFmtId="0" fontId="0" fillId="0" borderId="0" xfId="0" applyAlignment="1"/>
    <xf numFmtId="0" fontId="7" fillId="0" borderId="0" xfId="0" applyFont="1" applyFill="1" applyAlignment="1">
      <alignment wrapText="1"/>
    </xf>
    <xf numFmtId="4" fontId="3" fillId="2" borderId="0" xfId="1" applyNumberFormat="1" applyFont="1" applyFill="1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0" fillId="2" borderId="0" xfId="0" applyFont="1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8D5FB-4CE0-4B23-A304-114C405EBEB7}">
  <sheetPr>
    <pageSetUpPr autoPageBreaks="0"/>
  </sheetPr>
  <dimension ref="A1:F132"/>
  <sheetViews>
    <sheetView showGridLines="0" tabSelected="1" topLeftCell="A28" zoomScaleNormal="100" workbookViewId="0">
      <selection activeCell="A36" sqref="A36"/>
    </sheetView>
  </sheetViews>
  <sheetFormatPr defaultRowHeight="15" x14ac:dyDescent="0.3"/>
  <cols>
    <col min="1" max="1" width="30.7109375" style="2" customWidth="1"/>
    <col min="2" max="2" width="9.140625" style="3"/>
    <col min="3" max="3" width="48" customWidth="1"/>
    <col min="4" max="4" width="5.5703125" bestFit="1" customWidth="1"/>
    <col min="5" max="5" width="12" bestFit="1" customWidth="1"/>
    <col min="6" max="6" width="9.85546875" bestFit="1" customWidth="1"/>
  </cols>
  <sheetData>
    <row r="1" spans="1:6" x14ac:dyDescent="0.3">
      <c r="A1" s="40" t="s">
        <v>81</v>
      </c>
    </row>
    <row r="2" spans="1:6" ht="22.5" x14ac:dyDescent="0.4">
      <c r="A2" s="41" t="s">
        <v>82</v>
      </c>
    </row>
    <row r="4" spans="1:6" x14ac:dyDescent="0.3">
      <c r="A4" s="10" t="s">
        <v>0</v>
      </c>
      <c r="B4" s="11" t="s">
        <v>47</v>
      </c>
      <c r="C4" s="12"/>
      <c r="D4" s="12"/>
      <c r="E4" s="26">
        <v>2020</v>
      </c>
      <c r="F4" s="26">
        <v>2019</v>
      </c>
    </row>
    <row r="5" spans="1:6" ht="30" x14ac:dyDescent="0.3">
      <c r="A5" s="14" t="s">
        <v>22</v>
      </c>
      <c r="B5" s="15"/>
      <c r="C5" s="12" t="s">
        <v>36</v>
      </c>
      <c r="D5" s="12"/>
      <c r="E5" s="12">
        <v>2.92</v>
      </c>
      <c r="F5" s="12">
        <v>2.29</v>
      </c>
    </row>
    <row r="6" spans="1:6" x14ac:dyDescent="0.3">
      <c r="A6" s="14"/>
      <c r="B6" s="18" t="s">
        <v>38</v>
      </c>
      <c r="C6" s="19" t="s">
        <v>37</v>
      </c>
      <c r="D6" s="19"/>
      <c r="E6" s="19">
        <v>4.93</v>
      </c>
      <c r="F6" s="19">
        <v>5.07</v>
      </c>
    </row>
    <row r="7" spans="1:6" x14ac:dyDescent="0.3">
      <c r="A7" s="14"/>
      <c r="B7" s="17" t="s">
        <v>55</v>
      </c>
      <c r="C7" s="10" t="s">
        <v>0</v>
      </c>
      <c r="D7" s="12"/>
      <c r="E7" s="39">
        <f>E5/E6</f>
        <v>0.59229208924949295</v>
      </c>
      <c r="F7" s="39">
        <f>F5/F6</f>
        <v>0.4516765285996055</v>
      </c>
    </row>
    <row r="9" spans="1:6" x14ac:dyDescent="0.3">
      <c r="A9" s="10" t="s">
        <v>1</v>
      </c>
      <c r="B9" s="11" t="s">
        <v>40</v>
      </c>
      <c r="C9" s="12"/>
      <c r="D9" s="12"/>
      <c r="E9" s="26">
        <v>2020</v>
      </c>
      <c r="F9" s="26">
        <v>2019</v>
      </c>
    </row>
    <row r="10" spans="1:6" x14ac:dyDescent="0.3">
      <c r="A10" s="44" t="s">
        <v>23</v>
      </c>
      <c r="B10" s="15"/>
      <c r="C10" s="12" t="s">
        <v>39</v>
      </c>
      <c r="D10" s="12"/>
      <c r="E10" s="35">
        <v>7033</v>
      </c>
      <c r="F10" s="35">
        <v>-11702</v>
      </c>
    </row>
    <row r="11" spans="1:6" x14ac:dyDescent="0.3">
      <c r="A11" s="44"/>
      <c r="B11" s="36" t="s">
        <v>45</v>
      </c>
      <c r="C11" s="37" t="s">
        <v>43</v>
      </c>
      <c r="D11" s="12"/>
      <c r="E11" s="16">
        <v>232643</v>
      </c>
      <c r="F11" s="16">
        <v>235986.08609560065</v>
      </c>
    </row>
    <row r="12" spans="1:6" x14ac:dyDescent="0.3">
      <c r="A12" s="44"/>
      <c r="B12" s="18" t="s">
        <v>42</v>
      </c>
      <c r="C12" s="19" t="s">
        <v>44</v>
      </c>
      <c r="D12" s="38" t="s">
        <v>46</v>
      </c>
      <c r="E12" s="20">
        <v>226468</v>
      </c>
      <c r="F12" s="20">
        <v>232643</v>
      </c>
    </row>
    <row r="13" spans="1:6" x14ac:dyDescent="0.3">
      <c r="A13" s="44"/>
      <c r="B13" s="17" t="s">
        <v>55</v>
      </c>
      <c r="C13" s="10" t="s">
        <v>1</v>
      </c>
      <c r="D13" s="12"/>
      <c r="E13" s="34">
        <f>E10/((E11+E12)/2)</f>
        <v>3.0637471112650319E-2</v>
      </c>
      <c r="F13" s="34">
        <f>F10/((F11+F12)/2)</f>
        <v>-4.9941415704670047E-2</v>
      </c>
    </row>
    <row r="14" spans="1:6" x14ac:dyDescent="0.3">
      <c r="B14" s="4"/>
      <c r="C14" s="1"/>
      <c r="E14" s="9"/>
      <c r="F14" s="9"/>
    </row>
    <row r="15" spans="1:6" ht="30" x14ac:dyDescent="0.3">
      <c r="A15" s="10" t="s">
        <v>2</v>
      </c>
      <c r="B15" s="11" t="s">
        <v>40</v>
      </c>
      <c r="C15" s="12"/>
      <c r="D15" s="12"/>
      <c r="E15" s="26">
        <v>2020</v>
      </c>
      <c r="F15" s="26">
        <v>2019</v>
      </c>
    </row>
    <row r="16" spans="1:6" ht="15" customHeight="1" x14ac:dyDescent="0.3">
      <c r="A16" s="43" t="s">
        <v>24</v>
      </c>
      <c r="B16" s="15"/>
      <c r="C16" s="12" t="s">
        <v>18</v>
      </c>
      <c r="D16" s="12"/>
      <c r="E16" s="35">
        <v>24918.950402499057</v>
      </c>
      <c r="F16" s="35">
        <v>8185.8443049994421</v>
      </c>
    </row>
    <row r="17" spans="1:6" x14ac:dyDescent="0.3">
      <c r="A17" s="43"/>
      <c r="B17" s="36" t="s">
        <v>45</v>
      </c>
      <c r="C17" s="37" t="s">
        <v>83</v>
      </c>
      <c r="D17" s="12"/>
      <c r="E17" s="16">
        <f>F129</f>
        <v>397452</v>
      </c>
      <c r="F17" s="16">
        <v>345323</v>
      </c>
    </row>
    <row r="18" spans="1:6" x14ac:dyDescent="0.3">
      <c r="A18" s="43"/>
      <c r="B18" s="18" t="s">
        <v>42</v>
      </c>
      <c r="C18" s="19" t="s">
        <v>84</v>
      </c>
      <c r="D18" s="38" t="s">
        <v>46</v>
      </c>
      <c r="E18" s="20">
        <f>E129</f>
        <v>384458</v>
      </c>
      <c r="F18" s="20">
        <v>397452</v>
      </c>
    </row>
    <row r="19" spans="1:6" ht="29.25" customHeight="1" x14ac:dyDescent="0.3">
      <c r="A19" s="43"/>
      <c r="B19" s="17" t="s">
        <v>55</v>
      </c>
      <c r="C19" s="10" t="s">
        <v>2</v>
      </c>
      <c r="D19" s="12"/>
      <c r="E19" s="34">
        <f>E16/((E17+E18)/2)</f>
        <v>6.3738666604849809E-2</v>
      </c>
      <c r="F19" s="34">
        <f>F16/((F17+F18)/2)</f>
        <v>2.2041248843861039E-2</v>
      </c>
    </row>
    <row r="20" spans="1:6" x14ac:dyDescent="0.3">
      <c r="A20" s="43"/>
      <c r="B20" s="15"/>
      <c r="C20" s="12"/>
      <c r="D20" s="12"/>
      <c r="E20" s="12"/>
      <c r="F20" s="12"/>
    </row>
    <row r="22" spans="1:6" x14ac:dyDescent="0.3">
      <c r="A22" s="10" t="s">
        <v>3</v>
      </c>
      <c r="B22" s="11" t="s">
        <v>40</v>
      </c>
      <c r="C22" s="12"/>
      <c r="D22" s="12"/>
      <c r="E22" s="26">
        <v>2020</v>
      </c>
      <c r="F22" s="26">
        <v>2019</v>
      </c>
    </row>
    <row r="23" spans="1:6" ht="30" x14ac:dyDescent="0.3">
      <c r="A23" s="14" t="s">
        <v>4</v>
      </c>
      <c r="B23" s="15"/>
      <c r="C23" s="12" t="s">
        <v>48</v>
      </c>
      <c r="D23" s="12"/>
      <c r="E23" s="16">
        <v>254562</v>
      </c>
      <c r="F23" s="16">
        <v>264431</v>
      </c>
    </row>
    <row r="24" spans="1:6" x14ac:dyDescent="0.3">
      <c r="A24" s="14"/>
      <c r="B24" s="18" t="s">
        <v>38</v>
      </c>
      <c r="C24" s="19" t="s">
        <v>49</v>
      </c>
      <c r="D24" s="19"/>
      <c r="E24" s="20">
        <v>1235448</v>
      </c>
      <c r="F24" s="20">
        <v>1208690</v>
      </c>
    </row>
    <row r="25" spans="1:6" x14ac:dyDescent="0.3">
      <c r="A25" s="14"/>
      <c r="B25" s="17" t="s">
        <v>55</v>
      </c>
      <c r="C25" s="13" t="s">
        <v>3</v>
      </c>
      <c r="D25" s="12"/>
      <c r="E25" s="34">
        <f>E23/E24</f>
        <v>0.206048332264895</v>
      </c>
      <c r="F25" s="34">
        <f>F23/F24</f>
        <v>0.21877487196882575</v>
      </c>
    </row>
    <row r="27" spans="1:6" ht="30" x14ac:dyDescent="0.3">
      <c r="A27" s="10" t="s">
        <v>94</v>
      </c>
      <c r="B27" s="11"/>
      <c r="C27" s="12"/>
      <c r="D27" s="12"/>
      <c r="E27" s="26"/>
      <c r="F27" s="26"/>
    </row>
    <row r="28" spans="1:6" ht="161.25" customHeight="1" x14ac:dyDescent="0.3">
      <c r="A28" s="45" t="s">
        <v>95</v>
      </c>
      <c r="B28" s="11"/>
      <c r="C28" s="12"/>
      <c r="D28" s="12"/>
      <c r="E28" s="26"/>
      <c r="F28" s="26"/>
    </row>
    <row r="30" spans="1:6" x14ac:dyDescent="0.3">
      <c r="A30" s="10" t="s">
        <v>5</v>
      </c>
      <c r="B30" s="11" t="s">
        <v>40</v>
      </c>
      <c r="C30" s="12"/>
      <c r="D30" s="12"/>
      <c r="E30" s="26">
        <v>2020</v>
      </c>
      <c r="F30" s="26">
        <v>2019</v>
      </c>
    </row>
    <row r="31" spans="1:6" ht="30" x14ac:dyDescent="0.3">
      <c r="A31" s="14" t="s">
        <v>6</v>
      </c>
      <c r="B31" s="15"/>
      <c r="C31" s="12" t="s">
        <v>50</v>
      </c>
      <c r="D31" s="12"/>
      <c r="E31" s="16">
        <v>7033</v>
      </c>
      <c r="F31" s="16">
        <v>-11702</v>
      </c>
    </row>
    <row r="32" spans="1:6" x14ac:dyDescent="0.3">
      <c r="A32" s="14"/>
      <c r="B32" s="17" t="s">
        <v>52</v>
      </c>
      <c r="C32" s="12" t="s">
        <v>51</v>
      </c>
      <c r="D32" s="12"/>
      <c r="E32" s="16">
        <v>-9618</v>
      </c>
      <c r="F32" s="16">
        <v>-3014</v>
      </c>
    </row>
    <row r="33" spans="1:6" x14ac:dyDescent="0.3">
      <c r="A33" s="14"/>
      <c r="B33" s="18" t="s">
        <v>52</v>
      </c>
      <c r="C33" s="19" t="s">
        <v>53</v>
      </c>
      <c r="D33" s="19"/>
      <c r="E33" s="20">
        <v>-8268</v>
      </c>
      <c r="F33" s="20">
        <v>-16874</v>
      </c>
    </row>
    <row r="34" spans="1:6" x14ac:dyDescent="0.3">
      <c r="A34" s="14"/>
      <c r="B34" s="17" t="s">
        <v>54</v>
      </c>
      <c r="C34" s="21" t="s">
        <v>5</v>
      </c>
      <c r="D34" s="12"/>
      <c r="E34" s="22">
        <f>E31-E32-E33</f>
        <v>24919</v>
      </c>
      <c r="F34" s="22">
        <f>F31-F32-F33</f>
        <v>8186</v>
      </c>
    </row>
    <row r="35" spans="1:6" x14ac:dyDescent="0.3">
      <c r="B35" s="4"/>
      <c r="C35" s="7"/>
      <c r="E35" s="8"/>
      <c r="F35" s="8"/>
    </row>
    <row r="36" spans="1:6" x14ac:dyDescent="0.3">
      <c r="A36" s="10" t="s">
        <v>7</v>
      </c>
      <c r="B36" s="11" t="s">
        <v>40</v>
      </c>
      <c r="C36" s="12"/>
      <c r="D36" s="12"/>
      <c r="E36" s="26">
        <v>2020</v>
      </c>
      <c r="F36" s="26">
        <v>2019</v>
      </c>
    </row>
    <row r="37" spans="1:6" ht="45" x14ac:dyDescent="0.3">
      <c r="A37" s="14" t="s">
        <v>26</v>
      </c>
      <c r="B37" s="15"/>
      <c r="C37" s="12" t="s">
        <v>50</v>
      </c>
      <c r="D37" s="12"/>
      <c r="E37" s="16">
        <v>7033</v>
      </c>
      <c r="F37" s="16">
        <v>-11702</v>
      </c>
    </row>
    <row r="38" spans="1:6" x14ac:dyDescent="0.3">
      <c r="A38" s="14"/>
      <c r="B38" s="17" t="s">
        <v>52</v>
      </c>
      <c r="C38" s="12" t="s">
        <v>51</v>
      </c>
      <c r="D38" s="12"/>
      <c r="E38" s="16">
        <v>-9618</v>
      </c>
      <c r="F38" s="16">
        <v>-3014</v>
      </c>
    </row>
    <row r="39" spans="1:6" x14ac:dyDescent="0.3">
      <c r="A39" s="14"/>
      <c r="B39" s="15" t="s">
        <v>52</v>
      </c>
      <c r="C39" s="12" t="s">
        <v>53</v>
      </c>
      <c r="D39" s="12"/>
      <c r="E39" s="16">
        <v>-8268</v>
      </c>
      <c r="F39" s="16">
        <v>-16874</v>
      </c>
    </row>
    <row r="40" spans="1:6" x14ac:dyDescent="0.3">
      <c r="A40" s="14"/>
      <c r="B40" s="18" t="s">
        <v>52</v>
      </c>
      <c r="C40" s="19" t="s">
        <v>56</v>
      </c>
      <c r="D40" s="19"/>
      <c r="E40" s="20">
        <v>-37090</v>
      </c>
      <c r="F40" s="20">
        <v>-36328</v>
      </c>
    </row>
    <row r="41" spans="1:6" x14ac:dyDescent="0.3">
      <c r="A41" s="14"/>
      <c r="B41" s="17" t="s">
        <v>54</v>
      </c>
      <c r="C41" s="21" t="s">
        <v>7</v>
      </c>
      <c r="D41" s="12"/>
      <c r="E41" s="22">
        <f>E37-E38-E40-E39</f>
        <v>62009</v>
      </c>
      <c r="F41" s="22">
        <f>F37-F38-F40-F39</f>
        <v>44514</v>
      </c>
    </row>
    <row r="42" spans="1:6" x14ac:dyDescent="0.3">
      <c r="B42" s="4"/>
      <c r="C42" s="7"/>
      <c r="E42" s="8"/>
      <c r="F42" s="8"/>
    </row>
    <row r="43" spans="1:6" ht="30" x14ac:dyDescent="0.3">
      <c r="A43" s="10" t="s">
        <v>91</v>
      </c>
      <c r="B43" s="11" t="s">
        <v>40</v>
      </c>
      <c r="C43" s="12"/>
      <c r="D43" s="12"/>
      <c r="E43" s="26">
        <v>2020</v>
      </c>
      <c r="F43" s="26">
        <v>2019</v>
      </c>
    </row>
    <row r="44" spans="1:6" ht="45" x14ac:dyDescent="0.3">
      <c r="A44" s="14" t="s">
        <v>26</v>
      </c>
      <c r="B44" s="15"/>
      <c r="C44" s="12" t="s">
        <v>7</v>
      </c>
      <c r="D44" s="12"/>
      <c r="E44" s="16">
        <f>E41</f>
        <v>62009</v>
      </c>
      <c r="F44" s="16">
        <f>F41</f>
        <v>44514</v>
      </c>
    </row>
    <row r="45" spans="1:6" x14ac:dyDescent="0.3">
      <c r="A45" s="14"/>
      <c r="B45" s="18" t="s">
        <v>52</v>
      </c>
      <c r="C45" s="19" t="s">
        <v>10</v>
      </c>
      <c r="D45" s="19"/>
      <c r="E45" s="20">
        <v>-2031</v>
      </c>
      <c r="F45" s="20">
        <v>-7444</v>
      </c>
    </row>
    <row r="46" spans="1:6" x14ac:dyDescent="0.3">
      <c r="A46" s="14"/>
      <c r="B46" s="17" t="s">
        <v>54</v>
      </c>
      <c r="C46" s="10" t="s">
        <v>91</v>
      </c>
      <c r="D46" s="12"/>
      <c r="E46" s="22">
        <f>E44-E45</f>
        <v>64040</v>
      </c>
      <c r="F46" s="22">
        <f>F44-F45</f>
        <v>51958</v>
      </c>
    </row>
    <row r="47" spans="1:6" x14ac:dyDescent="0.3">
      <c r="B47" s="4"/>
      <c r="C47" s="7"/>
      <c r="E47" s="8"/>
      <c r="F47" s="8"/>
    </row>
    <row r="48" spans="1:6" ht="14.25" customHeight="1" x14ac:dyDescent="0.3">
      <c r="A48" s="10" t="s">
        <v>35</v>
      </c>
      <c r="B48" s="11" t="s">
        <v>40</v>
      </c>
      <c r="C48" s="12"/>
      <c r="D48" s="12"/>
      <c r="E48" s="26">
        <v>2020</v>
      </c>
      <c r="F48" s="26">
        <v>2019</v>
      </c>
    </row>
    <row r="49" spans="1:6" ht="14.25" customHeight="1" x14ac:dyDescent="0.3">
      <c r="A49" s="14" t="s">
        <v>8</v>
      </c>
      <c r="B49" s="15"/>
      <c r="C49" s="12" t="s">
        <v>48</v>
      </c>
      <c r="D49" s="12"/>
      <c r="E49" s="16">
        <f>E41</f>
        <v>62009</v>
      </c>
      <c r="F49" s="16">
        <f>F41</f>
        <v>44514</v>
      </c>
    </row>
    <row r="50" spans="1:6" x14ac:dyDescent="0.3">
      <c r="A50" s="14"/>
      <c r="B50" s="18" t="s">
        <v>38</v>
      </c>
      <c r="C50" s="19" t="s">
        <v>49</v>
      </c>
      <c r="D50" s="19"/>
      <c r="E50" s="20">
        <v>1235448</v>
      </c>
      <c r="F50" s="20">
        <v>1208690</v>
      </c>
    </row>
    <row r="51" spans="1:6" x14ac:dyDescent="0.3">
      <c r="A51" s="14"/>
      <c r="B51" s="17" t="s">
        <v>55</v>
      </c>
      <c r="C51" s="13" t="s">
        <v>57</v>
      </c>
      <c r="D51" s="12"/>
      <c r="E51" s="34">
        <f>E49/E50</f>
        <v>5.0191509476724232E-2</v>
      </c>
      <c r="F51" s="34">
        <f>F49/F50</f>
        <v>3.6828301715079961E-2</v>
      </c>
    </row>
    <row r="52" spans="1:6" x14ac:dyDescent="0.3">
      <c r="B52" s="4"/>
      <c r="E52" s="5"/>
      <c r="F52" s="5"/>
    </row>
    <row r="53" spans="1:6" x14ac:dyDescent="0.3">
      <c r="A53" s="10" t="s">
        <v>9</v>
      </c>
      <c r="B53" s="11" t="s">
        <v>47</v>
      </c>
      <c r="C53" s="12"/>
      <c r="D53" s="12"/>
      <c r="E53" s="26">
        <v>2020</v>
      </c>
      <c r="F53" s="26">
        <v>2019</v>
      </c>
    </row>
    <row r="54" spans="1:6" ht="30" x14ac:dyDescent="0.3">
      <c r="A54" s="14" t="s">
        <v>27</v>
      </c>
      <c r="B54" s="15"/>
      <c r="C54" s="12" t="s">
        <v>59</v>
      </c>
      <c r="D54" s="12"/>
      <c r="E54" s="16">
        <v>226468</v>
      </c>
      <c r="F54" s="16">
        <v>232643</v>
      </c>
    </row>
    <row r="55" spans="1:6" x14ac:dyDescent="0.3">
      <c r="A55" s="14"/>
      <c r="B55" s="18" t="s">
        <v>38</v>
      </c>
      <c r="C55" s="19" t="s">
        <v>58</v>
      </c>
      <c r="D55" s="19"/>
      <c r="E55" s="20">
        <v>45137</v>
      </c>
      <c r="F55" s="20">
        <v>45072</v>
      </c>
    </row>
    <row r="56" spans="1:6" x14ac:dyDescent="0.3">
      <c r="A56" s="14"/>
      <c r="B56" s="17" t="s">
        <v>55</v>
      </c>
      <c r="C56" s="10" t="s">
        <v>9</v>
      </c>
      <c r="D56" s="12"/>
      <c r="E56" s="42">
        <f>E54/E55</f>
        <v>5.0173471874515361</v>
      </c>
      <c r="F56" s="42">
        <f>F54/F55</f>
        <v>5.1615859069932553</v>
      </c>
    </row>
    <row r="57" spans="1:6" x14ac:dyDescent="0.3">
      <c r="B57" s="4"/>
      <c r="C57" s="1"/>
      <c r="E57" s="6"/>
      <c r="F57" s="6"/>
    </row>
    <row r="58" spans="1:6" x14ac:dyDescent="0.3">
      <c r="A58" s="10" t="s">
        <v>10</v>
      </c>
      <c r="B58" s="15"/>
      <c r="C58" s="12"/>
      <c r="D58" s="12"/>
      <c r="E58" s="12"/>
      <c r="F58" s="12"/>
    </row>
    <row r="59" spans="1:6" ht="135" x14ac:dyDescent="0.3">
      <c r="A59" s="14" t="s">
        <v>28</v>
      </c>
      <c r="B59" s="15"/>
      <c r="C59" s="12" t="s">
        <v>77</v>
      </c>
      <c r="D59" s="12"/>
      <c r="E59" s="12"/>
      <c r="F59" s="12"/>
    </row>
    <row r="60" spans="1:6" x14ac:dyDescent="0.3">
      <c r="E60" s="25"/>
      <c r="F60" s="25"/>
    </row>
    <row r="61" spans="1:6" x14ac:dyDescent="0.3">
      <c r="A61" s="10" t="s">
        <v>11</v>
      </c>
      <c r="B61" s="11" t="s">
        <v>40</v>
      </c>
      <c r="C61" s="12"/>
      <c r="D61" s="12"/>
      <c r="E61" s="26">
        <v>2020</v>
      </c>
      <c r="F61" s="26">
        <v>2019</v>
      </c>
    </row>
    <row r="62" spans="1:6" ht="30" x14ac:dyDescent="0.3">
      <c r="A62" s="14" t="s">
        <v>29</v>
      </c>
      <c r="B62" s="15"/>
      <c r="C62" s="12" t="s">
        <v>50</v>
      </c>
      <c r="D62" s="12"/>
      <c r="E62" s="16">
        <v>7033</v>
      </c>
      <c r="F62" s="16">
        <v>-11702</v>
      </c>
    </row>
    <row r="63" spans="1:6" x14ac:dyDescent="0.3">
      <c r="A63" s="14"/>
      <c r="B63" s="18" t="s">
        <v>38</v>
      </c>
      <c r="C63" s="19" t="s">
        <v>49</v>
      </c>
      <c r="D63" s="19"/>
      <c r="E63" s="20">
        <v>1235448</v>
      </c>
      <c r="F63" s="20">
        <v>1208690</v>
      </c>
    </row>
    <row r="64" spans="1:6" x14ac:dyDescent="0.3">
      <c r="A64" s="14"/>
      <c r="B64" s="17" t="s">
        <v>55</v>
      </c>
      <c r="C64" s="10" t="s">
        <v>11</v>
      </c>
      <c r="D64" s="12"/>
      <c r="E64" s="34">
        <f>E62/E63</f>
        <v>5.6926718081214264E-3</v>
      </c>
      <c r="F64" s="34">
        <f>F62/F63</f>
        <v>-9.6815560648305186E-3</v>
      </c>
    </row>
    <row r="65" spans="1:6" ht="29.25" customHeight="1" x14ac:dyDescent="0.3">
      <c r="B65" s="4"/>
      <c r="C65" s="1"/>
      <c r="E65" s="5"/>
      <c r="F65" s="5"/>
    </row>
    <row r="66" spans="1:6" ht="29.25" customHeight="1" x14ac:dyDescent="0.3">
      <c r="B66" s="4"/>
      <c r="C66" s="1"/>
      <c r="E66" s="5"/>
      <c r="F66" s="5"/>
    </row>
    <row r="67" spans="1:6" x14ac:dyDescent="0.3">
      <c r="A67" s="10" t="s">
        <v>13</v>
      </c>
      <c r="B67" s="11" t="s">
        <v>40</v>
      </c>
      <c r="C67" s="12"/>
      <c r="D67" s="12"/>
      <c r="E67" s="26">
        <v>2020</v>
      </c>
      <c r="F67" s="26">
        <v>2019</v>
      </c>
    </row>
    <row r="68" spans="1:6" ht="30" x14ac:dyDescent="0.3">
      <c r="A68" s="14" t="s">
        <v>25</v>
      </c>
      <c r="B68" s="15"/>
      <c r="C68" s="12" t="s">
        <v>60</v>
      </c>
      <c r="D68" s="12"/>
      <c r="E68" s="16">
        <v>88715</v>
      </c>
      <c r="F68" s="16">
        <v>48193</v>
      </c>
    </row>
    <row r="69" spans="1:6" x14ac:dyDescent="0.3">
      <c r="A69" s="14"/>
      <c r="B69" s="15" t="s">
        <v>52</v>
      </c>
      <c r="C69" s="12" t="s">
        <v>88</v>
      </c>
      <c r="D69" s="12"/>
      <c r="E69" s="16">
        <v>12206</v>
      </c>
      <c r="F69" s="16">
        <v>12687</v>
      </c>
    </row>
    <row r="70" spans="1:6" x14ac:dyDescent="0.3">
      <c r="A70" s="14"/>
      <c r="B70" s="18" t="s">
        <v>52</v>
      </c>
      <c r="C70" s="19" t="s">
        <v>61</v>
      </c>
      <c r="D70" s="19"/>
      <c r="E70" s="20">
        <v>106198</v>
      </c>
      <c r="F70" s="20">
        <v>121526</v>
      </c>
    </row>
    <row r="71" spans="1:6" x14ac:dyDescent="0.3">
      <c r="A71" s="14"/>
      <c r="B71" s="17" t="s">
        <v>54</v>
      </c>
      <c r="C71" s="21" t="s">
        <v>13</v>
      </c>
      <c r="D71" s="12"/>
      <c r="E71" s="22">
        <f>E68-E70-E69</f>
        <v>-29689</v>
      </c>
      <c r="F71" s="22">
        <f>F68-F70-F69</f>
        <v>-86020</v>
      </c>
    </row>
    <row r="73" spans="1:6" ht="30" x14ac:dyDescent="0.3">
      <c r="A73" s="10" t="s">
        <v>62</v>
      </c>
      <c r="B73" s="11" t="s">
        <v>40</v>
      </c>
      <c r="C73" s="12"/>
      <c r="D73" s="12"/>
      <c r="E73" s="26">
        <v>2020</v>
      </c>
      <c r="F73" s="26">
        <v>2019</v>
      </c>
    </row>
    <row r="74" spans="1:6" ht="45" x14ac:dyDescent="0.3">
      <c r="A74" s="14" t="s">
        <v>30</v>
      </c>
      <c r="B74" s="15"/>
      <c r="C74" s="12" t="s">
        <v>50</v>
      </c>
      <c r="D74" s="12"/>
      <c r="E74" s="16">
        <v>7033</v>
      </c>
      <c r="F74" s="16">
        <v>-11702</v>
      </c>
    </row>
    <row r="75" spans="1:6" ht="30" x14ac:dyDescent="0.3">
      <c r="A75" s="14"/>
      <c r="B75" s="18" t="s">
        <v>38</v>
      </c>
      <c r="C75" s="24" t="s">
        <v>63</v>
      </c>
      <c r="D75" s="19"/>
      <c r="E75" s="20">
        <v>45137</v>
      </c>
      <c r="F75" s="20">
        <v>45072</v>
      </c>
    </row>
    <row r="76" spans="1:6" x14ac:dyDescent="0.3">
      <c r="A76" s="14"/>
      <c r="B76" s="17" t="s">
        <v>55</v>
      </c>
      <c r="C76" s="10" t="s">
        <v>62</v>
      </c>
      <c r="D76" s="12"/>
      <c r="E76" s="42">
        <f>E74/E75</f>
        <v>0.15581452023838535</v>
      </c>
      <c r="F76" s="42">
        <f>F74/F75</f>
        <v>-0.2596290379836706</v>
      </c>
    </row>
    <row r="78" spans="1:6" x14ac:dyDescent="0.3">
      <c r="A78" s="10" t="s">
        <v>76</v>
      </c>
      <c r="B78" s="11" t="s">
        <v>40</v>
      </c>
      <c r="C78" s="12"/>
      <c r="D78" s="12"/>
      <c r="E78" s="26">
        <v>2020</v>
      </c>
      <c r="F78" s="26">
        <v>2019</v>
      </c>
    </row>
    <row r="79" spans="1:6" x14ac:dyDescent="0.3">
      <c r="A79" s="14"/>
      <c r="B79" s="15"/>
      <c r="C79" s="12" t="s">
        <v>61</v>
      </c>
      <c r="D79" s="12"/>
      <c r="E79" s="16">
        <v>106198</v>
      </c>
      <c r="F79" s="16">
        <v>121526</v>
      </c>
    </row>
    <row r="80" spans="1:6" x14ac:dyDescent="0.3">
      <c r="A80" s="14"/>
      <c r="B80" s="18" t="s">
        <v>41</v>
      </c>
      <c r="C80" s="19" t="s">
        <v>88</v>
      </c>
      <c r="D80" s="19"/>
      <c r="E80" s="20">
        <v>12206</v>
      </c>
      <c r="F80" s="20">
        <v>12687</v>
      </c>
    </row>
    <row r="81" spans="1:6" x14ac:dyDescent="0.3">
      <c r="A81" s="14"/>
      <c r="B81" s="17" t="s">
        <v>55</v>
      </c>
      <c r="C81" s="10" t="s">
        <v>76</v>
      </c>
      <c r="D81" s="12"/>
      <c r="E81" s="22">
        <f>+E79+E80</f>
        <v>118404</v>
      </c>
      <c r="F81" s="22">
        <f>+F79+F80</f>
        <v>134213</v>
      </c>
    </row>
    <row r="83" spans="1:6" x14ac:dyDescent="0.3">
      <c r="A83" s="10" t="s">
        <v>14</v>
      </c>
      <c r="B83" s="11" t="s">
        <v>40</v>
      </c>
      <c r="C83" s="12"/>
      <c r="D83" s="12"/>
      <c r="E83" s="26">
        <v>2020</v>
      </c>
      <c r="F83" s="26">
        <v>2019</v>
      </c>
    </row>
    <row r="84" spans="1:6" ht="45" x14ac:dyDescent="0.3">
      <c r="A84" s="14" t="s">
        <v>31</v>
      </c>
      <c r="B84" s="17" t="s">
        <v>64</v>
      </c>
      <c r="C84" s="12" t="s">
        <v>50</v>
      </c>
      <c r="D84" s="12"/>
      <c r="E84" s="16">
        <v>7033</v>
      </c>
      <c r="F84" s="16">
        <v>-11702</v>
      </c>
    </row>
    <row r="85" spans="1:6" x14ac:dyDescent="0.3">
      <c r="A85" s="14"/>
      <c r="B85" s="17" t="s">
        <v>52</v>
      </c>
      <c r="C85" s="12" t="s">
        <v>65</v>
      </c>
      <c r="D85" s="12" t="s">
        <v>66</v>
      </c>
      <c r="E85" s="16">
        <v>-7027</v>
      </c>
      <c r="F85" s="16">
        <v>-12668</v>
      </c>
    </row>
    <row r="86" spans="1:6" x14ac:dyDescent="0.3">
      <c r="A86" s="14"/>
      <c r="B86" s="18" t="s">
        <v>67</v>
      </c>
      <c r="C86" s="24" t="s">
        <v>65</v>
      </c>
      <c r="D86" s="19" t="s">
        <v>66</v>
      </c>
      <c r="E86" s="20">
        <v>-7027</v>
      </c>
      <c r="F86" s="20">
        <v>-12668</v>
      </c>
    </row>
    <row r="87" spans="1:6" ht="15" customHeight="1" x14ac:dyDescent="0.3">
      <c r="A87" s="14"/>
      <c r="B87" s="17" t="s">
        <v>55</v>
      </c>
      <c r="C87" s="10" t="s">
        <v>14</v>
      </c>
      <c r="D87" s="12"/>
      <c r="E87" s="42">
        <f>(E84-E85)/-E86</f>
        <v>2.0008538494378825</v>
      </c>
      <c r="F87" s="42">
        <f>(F84-F85)/-F86</f>
        <v>7.625513103883802E-2</v>
      </c>
    </row>
    <row r="88" spans="1:6" x14ac:dyDescent="0.3">
      <c r="B88" s="4"/>
      <c r="C88" s="7"/>
      <c r="E88" s="8"/>
      <c r="F88" s="8"/>
    </row>
    <row r="89" spans="1:6" x14ac:dyDescent="0.3">
      <c r="A89" s="10" t="s">
        <v>15</v>
      </c>
      <c r="B89" s="11" t="s">
        <v>40</v>
      </c>
      <c r="C89" s="12"/>
      <c r="D89" s="12"/>
      <c r="E89" s="26">
        <v>2020</v>
      </c>
      <c r="F89" s="26">
        <v>2019</v>
      </c>
    </row>
    <row r="90" spans="1:6" x14ac:dyDescent="0.3">
      <c r="A90" s="43" t="s">
        <v>75</v>
      </c>
      <c r="B90" s="15"/>
      <c r="C90" s="12" t="s">
        <v>68</v>
      </c>
      <c r="D90" s="12"/>
      <c r="E90" s="16">
        <v>422125</v>
      </c>
      <c r="F90" s="16">
        <v>410594</v>
      </c>
    </row>
    <row r="91" spans="1:6" x14ac:dyDescent="0.3">
      <c r="A91" s="43"/>
      <c r="B91" s="15" t="s">
        <v>52</v>
      </c>
      <c r="C91" s="12" t="s">
        <v>70</v>
      </c>
      <c r="D91" s="12"/>
      <c r="E91" s="16">
        <v>6015</v>
      </c>
      <c r="F91" s="16">
        <v>6639</v>
      </c>
    </row>
    <row r="92" spans="1:6" x14ac:dyDescent="0.3">
      <c r="A92" s="43"/>
      <c r="B92" s="17" t="s">
        <v>52</v>
      </c>
      <c r="C92" s="12" t="s">
        <v>60</v>
      </c>
      <c r="D92" s="12"/>
      <c r="E92" s="16">
        <v>88715</v>
      </c>
      <c r="F92" s="16">
        <v>48193</v>
      </c>
    </row>
    <row r="93" spans="1:6" x14ac:dyDescent="0.3">
      <c r="A93" s="43"/>
      <c r="B93" s="17" t="s">
        <v>71</v>
      </c>
      <c r="C93" s="12" t="s">
        <v>69</v>
      </c>
      <c r="D93" s="12"/>
      <c r="E93" s="16">
        <v>476467</v>
      </c>
      <c r="F93" s="16">
        <v>465142</v>
      </c>
    </row>
    <row r="94" spans="1:6" x14ac:dyDescent="0.3">
      <c r="A94" s="43"/>
      <c r="B94" s="17" t="s">
        <v>52</v>
      </c>
      <c r="C94" s="12" t="s">
        <v>73</v>
      </c>
      <c r="D94" s="12"/>
      <c r="E94" s="16">
        <v>6214</v>
      </c>
      <c r="F94" s="16">
        <v>3959</v>
      </c>
    </row>
    <row r="95" spans="1:6" x14ac:dyDescent="0.3">
      <c r="A95" s="43"/>
      <c r="B95" s="17" t="s">
        <v>52</v>
      </c>
      <c r="C95" s="14" t="s">
        <v>74</v>
      </c>
      <c r="D95" s="12"/>
      <c r="E95" s="16">
        <v>12206</v>
      </c>
      <c r="F95" s="16">
        <v>12687</v>
      </c>
    </row>
    <row r="96" spans="1:6" x14ac:dyDescent="0.3">
      <c r="A96" s="43"/>
      <c r="B96" s="18" t="s">
        <v>52</v>
      </c>
      <c r="C96" s="19" t="s">
        <v>72</v>
      </c>
      <c r="D96" s="19" t="s">
        <v>66</v>
      </c>
      <c r="E96" s="20">
        <v>11849</v>
      </c>
      <c r="F96" s="20">
        <v>14699</v>
      </c>
    </row>
    <row r="97" spans="1:6" x14ac:dyDescent="0.3">
      <c r="A97" s="14"/>
      <c r="B97" s="17" t="s">
        <v>54</v>
      </c>
      <c r="C97" s="21" t="s">
        <v>15</v>
      </c>
      <c r="D97" s="12"/>
      <c r="E97" s="22">
        <f>E90-E91-E92-(E93-E94-E95-E96)</f>
        <v>-118803</v>
      </c>
      <c r="F97" s="22">
        <f>F90-F91-F92-(F93-F94-F95-F96)</f>
        <v>-78035</v>
      </c>
    </row>
    <row r="98" spans="1:6" x14ac:dyDescent="0.3">
      <c r="C98" s="27"/>
      <c r="D98" s="28"/>
      <c r="E98" s="29"/>
    </row>
    <row r="99" spans="1:6" x14ac:dyDescent="0.3">
      <c r="A99" s="10" t="s">
        <v>16</v>
      </c>
      <c r="B99" s="11" t="s">
        <v>40</v>
      </c>
      <c r="C99" s="12"/>
      <c r="D99" s="12"/>
      <c r="E99" s="26">
        <v>2020</v>
      </c>
      <c r="F99" s="26">
        <v>2019</v>
      </c>
    </row>
    <row r="100" spans="1:6" x14ac:dyDescent="0.3">
      <c r="A100" s="14" t="s">
        <v>17</v>
      </c>
      <c r="B100" s="15"/>
      <c r="C100" s="12" t="s">
        <v>50</v>
      </c>
      <c r="D100" s="12"/>
      <c r="E100" s="16">
        <v>7033</v>
      </c>
      <c r="F100" s="16">
        <v>-11702</v>
      </c>
    </row>
    <row r="101" spans="1:6" x14ac:dyDescent="0.3">
      <c r="A101" s="14" t="s">
        <v>12</v>
      </c>
      <c r="B101" s="18" t="s">
        <v>38</v>
      </c>
      <c r="C101" s="19" t="s">
        <v>49</v>
      </c>
      <c r="D101" s="19"/>
      <c r="E101" s="20">
        <v>1235448</v>
      </c>
      <c r="F101" s="20">
        <v>1208690</v>
      </c>
    </row>
    <row r="102" spans="1:6" x14ac:dyDescent="0.3">
      <c r="A102" s="14"/>
      <c r="B102" s="17" t="s">
        <v>55</v>
      </c>
      <c r="C102" s="10" t="s">
        <v>16</v>
      </c>
      <c r="D102" s="12"/>
      <c r="E102" s="23">
        <f>E100/E101</f>
        <v>5.6926718081214264E-3</v>
      </c>
      <c r="F102" s="23">
        <f>F100/F101</f>
        <v>-9.6815560648305186E-3</v>
      </c>
    </row>
    <row r="103" spans="1:6" x14ac:dyDescent="0.3">
      <c r="B103" s="30"/>
      <c r="C103" s="31"/>
      <c r="D103" s="32"/>
      <c r="E103" s="33"/>
      <c r="F103" s="33"/>
    </row>
    <row r="104" spans="1:6" x14ac:dyDescent="0.3">
      <c r="A104" s="10" t="s">
        <v>18</v>
      </c>
      <c r="B104" s="11" t="s">
        <v>40</v>
      </c>
      <c r="C104" s="12"/>
      <c r="D104" s="12"/>
      <c r="E104" s="26">
        <v>2020</v>
      </c>
      <c r="F104" s="26">
        <v>2019</v>
      </c>
    </row>
    <row r="105" spans="1:6" ht="30" x14ac:dyDescent="0.3">
      <c r="A105" s="14" t="s">
        <v>6</v>
      </c>
      <c r="B105" s="15"/>
      <c r="C105" s="12" t="s">
        <v>50</v>
      </c>
      <c r="D105" s="12"/>
      <c r="E105" s="16">
        <v>7033</v>
      </c>
      <c r="F105" s="16">
        <v>-11702</v>
      </c>
    </row>
    <row r="106" spans="1:6" x14ac:dyDescent="0.3">
      <c r="A106" s="14"/>
      <c r="B106" s="17" t="s">
        <v>52</v>
      </c>
      <c r="C106" s="12" t="s">
        <v>51</v>
      </c>
      <c r="D106" s="12"/>
      <c r="E106" s="16">
        <v>-9618</v>
      </c>
      <c r="F106" s="16">
        <v>-3014</v>
      </c>
    </row>
    <row r="107" spans="1:6" x14ac:dyDescent="0.3">
      <c r="A107" s="14"/>
      <c r="B107" s="18" t="s">
        <v>52</v>
      </c>
      <c r="C107" s="19" t="s">
        <v>53</v>
      </c>
      <c r="D107" s="19"/>
      <c r="E107" s="20">
        <v>-8268</v>
      </c>
      <c r="F107" s="20">
        <v>-16874</v>
      </c>
    </row>
    <row r="108" spans="1:6" x14ac:dyDescent="0.3">
      <c r="A108" s="14"/>
      <c r="B108" s="17" t="s">
        <v>54</v>
      </c>
      <c r="C108" s="10" t="s">
        <v>18</v>
      </c>
      <c r="D108" s="12"/>
      <c r="E108" s="22">
        <f>E105-E106-E107</f>
        <v>24919</v>
      </c>
      <c r="F108" s="22">
        <f>F105-F106-F107</f>
        <v>8186</v>
      </c>
    </row>
    <row r="110" spans="1:6" x14ac:dyDescent="0.3">
      <c r="A110" s="10" t="s">
        <v>19</v>
      </c>
      <c r="B110" s="11" t="s">
        <v>40</v>
      </c>
      <c r="C110" s="12"/>
      <c r="D110" s="12"/>
      <c r="E110" s="26">
        <v>2020</v>
      </c>
      <c r="F110" s="26">
        <v>2019</v>
      </c>
    </row>
    <row r="111" spans="1:6" ht="75" x14ac:dyDescent="0.3">
      <c r="A111" s="14" t="s">
        <v>32</v>
      </c>
      <c r="B111" s="15" t="s">
        <v>78</v>
      </c>
      <c r="C111" s="12" t="s">
        <v>76</v>
      </c>
      <c r="D111" s="12"/>
      <c r="E111" s="16">
        <v>118404</v>
      </c>
      <c r="F111" s="16">
        <v>134213</v>
      </c>
    </row>
    <row r="112" spans="1:6" x14ac:dyDescent="0.3">
      <c r="A112" s="14"/>
      <c r="B112" s="15" t="s">
        <v>41</v>
      </c>
      <c r="C112" s="12" t="s">
        <v>90</v>
      </c>
      <c r="D112" s="12"/>
      <c r="E112" s="16">
        <v>483</v>
      </c>
      <c r="F112" s="16">
        <v>915</v>
      </c>
    </row>
    <row r="113" spans="1:6" x14ac:dyDescent="0.3">
      <c r="A113" s="14"/>
      <c r="B113" s="15" t="s">
        <v>52</v>
      </c>
      <c r="C113" s="12" t="s">
        <v>60</v>
      </c>
      <c r="D113" s="12" t="s">
        <v>66</v>
      </c>
      <c r="E113" s="16">
        <v>88715</v>
      </c>
      <c r="F113" s="16">
        <v>48193</v>
      </c>
    </row>
    <row r="114" spans="1:6" x14ac:dyDescent="0.3">
      <c r="A114" s="14"/>
      <c r="B114" s="18" t="s">
        <v>38</v>
      </c>
      <c r="C114" s="19" t="s">
        <v>79</v>
      </c>
      <c r="D114" s="19"/>
      <c r="E114" s="20">
        <v>226468</v>
      </c>
      <c r="F114" s="20">
        <v>232643</v>
      </c>
    </row>
    <row r="115" spans="1:6" x14ac:dyDescent="0.3">
      <c r="A115" s="14"/>
      <c r="B115" s="17" t="s">
        <v>55</v>
      </c>
      <c r="C115" s="10" t="s">
        <v>19</v>
      </c>
      <c r="D115" s="12"/>
      <c r="E115" s="34">
        <f>(E111+E112-E113)/E114</f>
        <v>0.1332285355988484</v>
      </c>
      <c r="F115" s="34">
        <f>(F111+F112-F113)/F114</f>
        <v>0.3736841426563447</v>
      </c>
    </row>
    <row r="117" spans="1:6" x14ac:dyDescent="0.3">
      <c r="A117" s="10" t="s">
        <v>20</v>
      </c>
      <c r="B117" s="11" t="s">
        <v>40</v>
      </c>
      <c r="C117" s="12"/>
      <c r="D117" s="12"/>
      <c r="E117" s="26">
        <v>2020</v>
      </c>
      <c r="F117" s="26">
        <v>2019</v>
      </c>
    </row>
    <row r="118" spans="1:6" ht="30" x14ac:dyDescent="0.3">
      <c r="A118" s="14" t="s">
        <v>33</v>
      </c>
      <c r="B118" s="15"/>
      <c r="C118" s="12" t="s">
        <v>87</v>
      </c>
      <c r="D118" s="12"/>
      <c r="E118" s="16">
        <v>226468</v>
      </c>
      <c r="F118" s="16">
        <v>232643</v>
      </c>
    </row>
    <row r="119" spans="1:6" x14ac:dyDescent="0.3">
      <c r="A119" s="14"/>
      <c r="B119" s="18" t="s">
        <v>38</v>
      </c>
      <c r="C119" s="19" t="s">
        <v>85</v>
      </c>
      <c r="D119" s="19"/>
      <c r="E119" s="20">
        <v>839373</v>
      </c>
      <c r="F119" s="20">
        <v>837615</v>
      </c>
    </row>
    <row r="120" spans="1:6" x14ac:dyDescent="0.3">
      <c r="A120" s="14"/>
      <c r="B120" s="17" t="s">
        <v>55</v>
      </c>
      <c r="C120" s="10" t="s">
        <v>20</v>
      </c>
      <c r="D120" s="12"/>
      <c r="E120" s="34">
        <f>E118/E119</f>
        <v>0.26980615292605314</v>
      </c>
      <c r="F120" s="34">
        <f>F118/F119</f>
        <v>0.27774454850975688</v>
      </c>
    </row>
    <row r="122" spans="1:6" x14ac:dyDescent="0.3">
      <c r="A122" s="10" t="s">
        <v>21</v>
      </c>
      <c r="B122" s="11" t="s">
        <v>40</v>
      </c>
      <c r="C122" s="12"/>
      <c r="D122" s="12"/>
      <c r="E122" s="26">
        <v>2020</v>
      </c>
      <c r="F122" s="26">
        <v>2019</v>
      </c>
    </row>
    <row r="123" spans="1:6" x14ac:dyDescent="0.3">
      <c r="A123" s="43" t="s">
        <v>34</v>
      </c>
      <c r="B123" s="15"/>
      <c r="C123" s="12" t="s">
        <v>85</v>
      </c>
      <c r="D123" s="12"/>
      <c r="E123" s="16">
        <f>E119</f>
        <v>839373</v>
      </c>
      <c r="F123" s="16">
        <f>F119</f>
        <v>837615</v>
      </c>
    </row>
    <row r="124" spans="1:6" x14ac:dyDescent="0.3">
      <c r="A124" s="43"/>
      <c r="B124" s="17" t="s">
        <v>80</v>
      </c>
      <c r="C124" s="12" t="s">
        <v>86</v>
      </c>
      <c r="D124" s="12"/>
      <c r="E124" s="16">
        <f>136438+476467</f>
        <v>612905</v>
      </c>
      <c r="F124" s="16">
        <f>465142+139830</f>
        <v>604972</v>
      </c>
    </row>
    <row r="125" spans="1:6" x14ac:dyDescent="0.3">
      <c r="A125" s="43"/>
      <c r="B125" s="15" t="s">
        <v>52</v>
      </c>
      <c r="C125" s="12" t="s">
        <v>61</v>
      </c>
      <c r="D125" s="12"/>
      <c r="E125" s="16">
        <v>106198</v>
      </c>
      <c r="F125" s="16">
        <v>121526</v>
      </c>
    </row>
    <row r="126" spans="1:6" x14ac:dyDescent="0.3">
      <c r="A126" s="43"/>
      <c r="B126" s="15" t="s">
        <v>52</v>
      </c>
      <c r="C126" s="12" t="s">
        <v>88</v>
      </c>
      <c r="D126" s="12"/>
      <c r="E126" s="16">
        <v>12206</v>
      </c>
      <c r="F126" s="16">
        <v>12687</v>
      </c>
    </row>
    <row r="127" spans="1:6" x14ac:dyDescent="0.3">
      <c r="A127" s="43"/>
      <c r="B127" s="15" t="s">
        <v>52</v>
      </c>
      <c r="C127" s="12" t="s">
        <v>89</v>
      </c>
      <c r="D127" s="12"/>
      <c r="E127" s="16">
        <v>27737</v>
      </c>
      <c r="F127" s="16">
        <v>15897</v>
      </c>
    </row>
    <row r="128" spans="1:6" x14ac:dyDescent="0.3">
      <c r="A128" s="14"/>
      <c r="B128" s="18" t="s">
        <v>52</v>
      </c>
      <c r="C128" s="19" t="s">
        <v>72</v>
      </c>
      <c r="D128" s="19" t="s">
        <v>66</v>
      </c>
      <c r="E128" s="20">
        <v>11849</v>
      </c>
      <c r="F128" s="20">
        <v>14699</v>
      </c>
    </row>
    <row r="129" spans="1:6" x14ac:dyDescent="0.3">
      <c r="A129" s="14"/>
      <c r="B129" s="17" t="s">
        <v>55</v>
      </c>
      <c r="C129" s="10" t="s">
        <v>21</v>
      </c>
      <c r="D129" s="12"/>
      <c r="E129" s="22">
        <f>E123-(E124-E125-E126-E127-E128)</f>
        <v>384458</v>
      </c>
      <c r="F129" s="22">
        <f>F123-(F124-F125-F126-F127-F128)</f>
        <v>397452</v>
      </c>
    </row>
    <row r="131" spans="1:6" ht="30" x14ac:dyDescent="0.3">
      <c r="A131" s="10" t="s">
        <v>92</v>
      </c>
      <c r="B131" s="11"/>
      <c r="C131" s="12"/>
      <c r="D131" s="12"/>
      <c r="E131" s="26"/>
      <c r="F131" s="26"/>
    </row>
    <row r="132" spans="1:6" ht="150" x14ac:dyDescent="0.3">
      <c r="A132" s="45" t="s">
        <v>93</v>
      </c>
      <c r="B132" s="11"/>
      <c r="C132" s="12"/>
      <c r="D132" s="12"/>
      <c r="E132" s="26"/>
      <c r="F132" s="26"/>
    </row>
  </sheetData>
  <mergeCells count="4">
    <mergeCell ref="A90:A96"/>
    <mergeCell ref="A10:A13"/>
    <mergeCell ref="A16:A20"/>
    <mergeCell ref="A123:A12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ACB17E8E3DA641ABFD322F9BE22604" ma:contentTypeVersion="12" ma:contentTypeDescription="Skapa ett nytt dokument." ma:contentTypeScope="" ma:versionID="56858342fc8849ec59ae95f0c16f7bb6">
  <xsd:schema xmlns:xsd="http://www.w3.org/2001/XMLSchema" xmlns:xs="http://www.w3.org/2001/XMLSchema" xmlns:p="http://schemas.microsoft.com/office/2006/metadata/properties" xmlns:ns2="19cc8723-aa18-45d9-8116-fa686e150dbd" xmlns:ns3="6059f5fe-7fa3-4774-8590-636687bf9c4d" targetNamespace="http://schemas.microsoft.com/office/2006/metadata/properties" ma:root="true" ma:fieldsID="186453fcdfb8133ba158276b5f915915" ns2:_="" ns3:_="">
    <xsd:import namespace="19cc8723-aa18-45d9-8116-fa686e150dbd"/>
    <xsd:import namespace="6059f5fe-7fa3-4774-8590-636687bf9c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c8723-aa18-45d9-8116-fa686e150d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9f5fe-7fa3-4774-8590-636687bf9c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BD6773-8D43-442D-852B-8A8C279923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876C8A-A6BB-4741-A2C2-BDC53433057C}">
  <ds:schemaRefs>
    <ds:schemaRef ds:uri="http://schemas.openxmlformats.org/package/2006/metadata/core-properties"/>
    <ds:schemaRef ds:uri="http://schemas.microsoft.com/office/2006/documentManagement/types"/>
    <ds:schemaRef ds:uri="6059f5fe-7fa3-4774-8590-636687bf9c4d"/>
    <ds:schemaRef ds:uri="http://purl.org/dc/elements/1.1/"/>
    <ds:schemaRef ds:uri="http://schemas.microsoft.com/office/2006/metadata/properties"/>
    <ds:schemaRef ds:uri="19cc8723-aa18-45d9-8116-fa686e150dbd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0F04D2-6620-4AFB-9FD8-AF0A44B612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cc8723-aa18-45d9-8116-fa686e150dbd"/>
    <ds:schemaRef ds:uri="6059f5fe-7fa3-4774-8590-636687bf9c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Svensson</dc:creator>
  <cp:lastModifiedBy>Tobias Svensson</cp:lastModifiedBy>
  <dcterms:created xsi:type="dcterms:W3CDTF">2021-06-24T12:41:09Z</dcterms:created>
  <dcterms:modified xsi:type="dcterms:W3CDTF">2021-06-28T12:39:29Z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0x010100CBACB17E8E3DA641ABFD322F9BE22604</vt:lpwstr>
  </property>
</Properties>
</file>